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rporate\Communication\Presentation Cof\2017\2017 06 30\Chiffres statutaires\"/>
    </mc:Choice>
  </mc:AlternateContent>
  <bookViews>
    <workbookView xWindow="0" yWindow="0" windowWidth="23040" windowHeight="9195"/>
  </bookViews>
  <sheets>
    <sheet name="nl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car1992" localSheetId="0">#REF!</definedName>
    <definedName name="_car1992">#REF!</definedName>
    <definedName name="_car1993" localSheetId="0">#REF!</definedName>
    <definedName name="_car1993">#REF!</definedName>
    <definedName name="a">[1]Db_Dettes_2001!$B$197:$C$215</definedName>
    <definedName name="ANNEE" localSheetId="0">#REF!</definedName>
    <definedName name="ANNEE">#REF!</definedName>
    <definedName name="anneee">'[2]Cofinimmo 1296'!$L$832</definedName>
    <definedName name="AOUT" localSheetId="0">[3]TRESGEN!#REF!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 localSheetId="0">#REF!</definedName>
    <definedName name="b">#REF!</definedName>
    <definedName name="BalanceSheetDates" localSheetId="0">#REF!</definedName>
    <definedName name="BalanceSheetDates">#REF!</definedName>
    <definedName name="base">[5]base!$A$3:$AU$50</definedName>
    <definedName name="ColorNames" localSheetId="0">#REF!</definedName>
    <definedName name="ColorNames">#REF!</definedName>
    <definedName name="Conventions" localSheetId="0">#REF!</definedName>
    <definedName name="Conventions">#REF!</definedName>
    <definedName name="cp_date">'[6]22-05-03'!$D$31:$D$80</definedName>
    <definedName name="cp_montant">'[6]21-05-03'!$F$31:$F$82</definedName>
    <definedName name="CPI" localSheetId="0">#REF!</definedName>
    <definedName name="CPI">#REF!</definedName>
    <definedName name="_xlnm.Criteria" localSheetId="0">#REF!</definedName>
    <definedName name="_xlnm.Criteria">#REF!</definedName>
    <definedName name="d" localSheetId="0">#REF!</definedName>
    <definedName name="d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abaseRembours" localSheetId="0">#REF!</definedName>
    <definedName name="DatabaseRembours">#REF!</definedName>
    <definedName name="Db_Banques">[7]DB_Dettes_2001!$B$198:$B$216</definedName>
    <definedName name="Db_Categorie" localSheetId="0">#REF!</definedName>
    <definedName name="Db_Categorie">#REF!</definedName>
    <definedName name="Db_dettes">[7]DB_Dettes_2001!$B$198:$C$216</definedName>
    <definedName name="Db_rubrique" localSheetId="0">#REF!</definedName>
    <definedName name="Db_rubrique">#REF!</definedName>
    <definedName name="Db_sequence">'[8]Db index et match'!$D$1:$E$48</definedName>
    <definedName name="descr_immeubleDb">[9]Index!$B$2:$C$105</definedName>
    <definedName name="Dettes_Leopold_Square" localSheetId="0">#REF!</definedName>
    <definedName name="Dettes_Leopold_Square">#REF!</definedName>
    <definedName name="Dettes_moins_1an" localSheetId="0">#REF!</definedName>
    <definedName name="Dettes_moins_1an">#REF!</definedName>
    <definedName name="Dettes_plus_1an" localSheetId="0">#REF!</definedName>
    <definedName name="Dettes_plus_1an">#REF!</definedName>
    <definedName name="Etaloc" localSheetId="0">#REF!</definedName>
    <definedName name="Etaloc">#REF!</definedName>
    <definedName name="euro">'[10]030303 MAIN SHEET'!$C$1</definedName>
    <definedName name="_xlnm.Extract" localSheetId="0">#REF!</definedName>
    <definedName name="_xlnm.Extract">#REF!</definedName>
    <definedName name="extract." localSheetId="0">#REF!</definedName>
    <definedName name="extract.">#REF!</definedName>
    <definedName name="f" localSheetId="0">#REF!</definedName>
    <definedName name="f">#REF!</definedName>
    <definedName name="fe" localSheetId="0">#REF!</definedName>
    <definedName name="fe">#REF!</definedName>
    <definedName name="g">'[11]Db index et match'!$A$1:$B$348</definedName>
    <definedName name="h" localSheetId="0">#REF!</definedName>
    <definedName name="h">#REF!</definedName>
    <definedName name="IncomeStatementDates" localSheetId="0">#REF!</definedName>
    <definedName name="IncomeStatementDates">#REF!</definedName>
    <definedName name="inputform" localSheetId="0">[12]BICONS0395!#REF!</definedName>
    <definedName name="inputform">[12]BICONS0395!#REF!</definedName>
    <definedName name="j" localSheetId="0">#REF!</definedName>
    <definedName name="j">#REF!</definedName>
    <definedName name="k" localSheetId="0">#REF!</definedName>
    <definedName name="k">#REF!</definedName>
    <definedName name="l" localSheetId="0">#REF!</definedName>
    <definedName name="l">#REF!</definedName>
    <definedName name="lastsavedate" localSheetId="0">#REF!</definedName>
    <definedName name="lastsavedate">#REF!</definedName>
    <definedName name="loyer_budget">'[13]Hypothèses Budget 2008'!$AX$3</definedName>
    <definedName name="loyerxm">'[13]Hypothèses Budget 2008'!$BD$3</definedName>
    <definedName name="m" localSheetId="0">#REF!</definedName>
    <definedName name="m">#REF!</definedName>
    <definedName name="ManagerDb">'[4]Area manager'!$E$2:$E$11</definedName>
    <definedName name="Note_Egmont" localSheetId="0">'[14]Expertise 30 06 05'!#REF!</definedName>
    <definedName name="Note_Egmont">'[14]Expertise 30 06 05'!#REF!</definedName>
    <definedName name="o" localSheetId="0">#REF!</definedName>
    <definedName name="o">#REF!</definedName>
    <definedName name="ok">[7]DB_Dettes_2001!$B$198:$B$216</definedName>
    <definedName name="p" localSheetId="0">'[15]Expertise 30 06 05'!#REF!</definedName>
    <definedName name="p">'[15]Expertise 30 06 05'!#REF!</definedName>
    <definedName name="_xlnm.Print_Area" localSheetId="0">nl!$A:$H</definedName>
    <definedName name="print_deux" localSheetId="0">#REF!</definedName>
    <definedName name="print_deux">#REF!</definedName>
    <definedName name="PropertyDb">'[4]Area manager'!$A$2:$A$104</definedName>
    <definedName name="re" localSheetId="0">#REF!</definedName>
    <definedName name="re">#REF!</definedName>
    <definedName name="Reference_comptableDb">[9]Index!$B$2:$B$105</definedName>
    <definedName name="repartition_dettes" localSheetId="0">#REF!</definedName>
    <definedName name="repartition_dettes">#REF!</definedName>
    <definedName name="ReportCreated">FALSE</definedName>
    <definedName name="s" localSheetId="0">#REF!</definedName>
    <definedName name="s">#REF!</definedName>
    <definedName name="SAPBEXhrIndnt" hidden="1">"Wide"</definedName>
    <definedName name="SAPsysID" hidden="1">"708C5W7SBKP804JT78WJ0JNKI"</definedName>
    <definedName name="SAPwbID" hidden="1">"ARS"</definedName>
    <definedName name="sda" localSheetId="0">'[14]Expertise 30 06 05'!#REF!</definedName>
    <definedName name="sda">'[14]Expertise 30 06 05'!#REF!</definedName>
    <definedName name="sectionNames" localSheetId="0">#REF!</definedName>
    <definedName name="sectionNames">#REF!</definedName>
    <definedName name="SoldeQ1_07" localSheetId="0">'[16]gratuités ex compta'!#REF!</definedName>
    <definedName name="SoldeQ1_07">'[16]gratuités ex compta'!#REF!</definedName>
    <definedName name="SoldeQ1_08" localSheetId="0">'[16]gratuités ex compta'!#REF!</definedName>
    <definedName name="SoldeQ1_08">'[16]gratuités ex compta'!#REF!</definedName>
    <definedName name="SoldeQ1_09" localSheetId="0">'[16]gratuités ex compta'!#REF!</definedName>
    <definedName name="SoldeQ1_09">'[16]gratuités ex compta'!#REF!</definedName>
    <definedName name="SoldeQ1_10" localSheetId="0">'[16]gratuités ex compta'!#REF!</definedName>
    <definedName name="SoldeQ1_10">'[16]gratuités ex compta'!#REF!</definedName>
    <definedName name="SoldeQ2_07" localSheetId="0">'[16]gratuités ex compta'!#REF!</definedName>
    <definedName name="SoldeQ2_07">'[16]gratuités ex compta'!#REF!</definedName>
    <definedName name="SoldeQ2_08" localSheetId="0">'[16]gratuités ex compta'!#REF!</definedName>
    <definedName name="SoldeQ2_08">'[16]gratuités ex compta'!#REF!</definedName>
    <definedName name="SoldeQ2_09" localSheetId="0">'[16]gratuités ex compta'!#REF!</definedName>
    <definedName name="SoldeQ2_09">'[16]gratuités ex compta'!#REF!</definedName>
    <definedName name="SoldeQ2_10" localSheetId="0">'[16]gratuités ex compta'!#REF!</definedName>
    <definedName name="SoldeQ2_10">'[16]gratuités ex compta'!#REF!</definedName>
    <definedName name="soldeQ3_06" localSheetId="0">'[16]gratuités ex compta'!#REF!</definedName>
    <definedName name="soldeQ3_06">'[16]gratuités ex compta'!#REF!</definedName>
    <definedName name="SoldeQ3_07" localSheetId="0">'[16]gratuités ex compta'!#REF!</definedName>
    <definedName name="SoldeQ3_07">'[16]gratuités ex compta'!#REF!</definedName>
    <definedName name="SoldeQ3_08" localSheetId="0">'[16]gratuités ex compta'!#REF!</definedName>
    <definedName name="SoldeQ3_08">'[16]gratuités ex compta'!#REF!</definedName>
    <definedName name="SoldeQ3_09" localSheetId="0">'[16]gratuités ex compta'!#REF!</definedName>
    <definedName name="SoldeQ3_09">'[16]gratuités ex compta'!#REF!</definedName>
    <definedName name="SoldeQ3_10" localSheetId="0">'[16]gratuités ex compta'!#REF!</definedName>
    <definedName name="SoldeQ3_10">'[16]gratuités ex compta'!#REF!</definedName>
    <definedName name="SoldeQ4_06" localSheetId="0">'[16]gratuités ex compta'!#REF!</definedName>
    <definedName name="SoldeQ4_06">'[16]gratuités ex compta'!#REF!</definedName>
    <definedName name="soldeQ4_07" localSheetId="0">'[16]gratuités ex compta'!#REF!</definedName>
    <definedName name="soldeQ4_07">'[16]gratuités ex compta'!#REF!</definedName>
    <definedName name="SoldeQ4_08" localSheetId="0">'[16]gratuités ex compta'!#REF!</definedName>
    <definedName name="SoldeQ4_08">'[16]gratuités ex compta'!#REF!</definedName>
    <definedName name="SoldeQ4_09" localSheetId="0">'[16]gratuités ex compta'!#REF!</definedName>
    <definedName name="SoldeQ4_09">'[16]gratuités ex compta'!#REF!</definedName>
    <definedName name="SoldeQ4_10" localSheetId="0">'[16]gratuités ex compta'!#REF!</definedName>
    <definedName name="SoldeQ4_10">'[16]gratuités ex compta'!#REF!</definedName>
    <definedName name="t">'[17]Db index et match'!$A$1:$B$353</definedName>
    <definedName name="TEST1" localSheetId="0">#REF!</definedName>
    <definedName name="TEST1">#REF!</definedName>
    <definedName name="TEST10" localSheetId="0">#REF!</definedName>
    <definedName name="TEST10">#REF!</definedName>
    <definedName name="TEST11" localSheetId="0">#REF!</definedName>
    <definedName name="TEST11">#REF!</definedName>
    <definedName name="TEST12" localSheetId="0">#REF!</definedName>
    <definedName name="TEST12">#REF!</definedName>
    <definedName name="TEST13" localSheetId="0">#REF!</definedName>
    <definedName name="TEST13">#REF!</definedName>
    <definedName name="TEST14" localSheetId="0">#REF!</definedName>
    <definedName name="TEST14">#REF!</definedName>
    <definedName name="TEST15" localSheetId="0">#REF!</definedName>
    <definedName name="TEST15">#REF!</definedName>
    <definedName name="TEST16" localSheetId="0">#REF!</definedName>
    <definedName name="TEST16">#REF!</definedName>
    <definedName name="TEST17" localSheetId="0">#REF!</definedName>
    <definedName name="TEST17">#REF!</definedName>
    <definedName name="TEST18" localSheetId="0">#REF!</definedName>
    <definedName name="TEST18">#REF!</definedName>
    <definedName name="TEST19" localSheetId="0">#REF!</definedName>
    <definedName name="TEST19">#REF!</definedName>
    <definedName name="TEST2" localSheetId="0">#REF!</definedName>
    <definedName name="TEST2">#REF!</definedName>
    <definedName name="TEST20" localSheetId="0">#REF!</definedName>
    <definedName name="TEST20">#REF!</definedName>
    <definedName name="TEST21" localSheetId="0">#REF!</definedName>
    <definedName name="TEST21">#REF!</definedName>
    <definedName name="TEST22" localSheetId="0">#REF!</definedName>
    <definedName name="TEST22">#REF!</definedName>
    <definedName name="TEST23" localSheetId="0">#REF!</definedName>
    <definedName name="TEST23">#REF!</definedName>
    <definedName name="TEST24" localSheetId="0">#REF!</definedName>
    <definedName name="TEST24">#REF!</definedName>
    <definedName name="TEST25" localSheetId="0">#REF!</definedName>
    <definedName name="TEST25">#REF!</definedName>
    <definedName name="TEST26" localSheetId="0">#REF!</definedName>
    <definedName name="TEST26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6" localSheetId="0">#REF!</definedName>
    <definedName name="TEST6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9" localSheetId="0">#REF!</definedName>
    <definedName name="TEST9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otal" localSheetId="0">#REF!</definedName>
    <definedName name="total">#REF!</definedName>
    <definedName name="u" localSheetId="0">#REF!</definedName>
    <definedName name="u">#REF!</definedName>
    <definedName name="Units" localSheetId="0">#REF!</definedName>
    <definedName name="Units">#REF!</definedName>
    <definedName name="ventilation" localSheetId="0">#REF!</definedName>
    <definedName name="ventilation">#REF!</definedName>
    <definedName name="VENTILATION_PATRIMOINE_STRUCTURE" localSheetId="0">#REF!</definedName>
    <definedName name="VENTILATION_PATRIMOINE_STRUCTURE">#REF!</definedName>
    <definedName name="VW_ENK" localSheetId="0">#REF!</definedName>
    <definedName name="VW_ENK">#REF!</definedName>
    <definedName name="VW_GIK" localSheetId="0">#REF!</definedName>
    <definedName name="VW_GIK">#REF!</definedName>
    <definedName name="VW_JReinE" localSheetId="0">#REF!</definedName>
    <definedName name="VW_JReinE">#REF!</definedName>
    <definedName name="VW_JRohE" localSheetId="0">#REF!</definedName>
    <definedName name="VW_JRohE">#REF!</definedName>
    <definedName name="VW_Lasten" localSheetId="0">#REF!</definedName>
    <definedName name="VW_Lasten">#REF!</definedName>
    <definedName name="VW_Nettoanfangsrendite" localSheetId="0">#REF!</definedName>
    <definedName name="VW_Nettoanfangsrendite">#REF!</definedName>
    <definedName name="VW_Renov" localSheetId="0">#REF!</definedName>
    <definedName name="VW_Renov">#REF!</definedName>
    <definedName name="VW_Verkehrswert" localSheetId="0">#REF!</definedName>
    <definedName name="VW_Verkehrswert">#REF!</definedName>
    <definedName name="VWOVR_äquiv.Overrent" localSheetId="0">#REF!</definedName>
    <definedName name="VWOVR_äquiv.Overrent">#REF!</definedName>
    <definedName name="VWOVR_Barwert" localSheetId="0">#REF!</definedName>
    <definedName name="VWOVR_Barwert">#REF!</definedName>
    <definedName name="VWOVR_JReinE.nachhaltig" localSheetId="0">#REF!</definedName>
    <definedName name="VWOVR_JReinE.nachhaltig">#REF!</definedName>
    <definedName name="VWOVR_JRohE.nachhaltig" localSheetId="0">#REF!</definedName>
    <definedName name="VWOVR_JRohE.nachhaltig">#REF!</definedName>
    <definedName name="VWOVR_Overrent" localSheetId="0">#REF!</definedName>
    <definedName name="VWOVR_Overrent">#REF!</definedName>
    <definedName name="VWOVR_Verkehrswert" localSheetId="0">#REF!</definedName>
    <definedName name="VWOVR_Verkehrswert">#REF!</definedName>
    <definedName name="VWOVR_Vertragsmiete" localSheetId="0">#REF!</definedName>
    <definedName name="VWOVR_Vertragsmiete">#REF!</definedName>
    <definedName name="x" localSheetId="0">'[15]Expertise 30 06 05'!#REF!</definedName>
    <definedName name="x">'[15]Expertise 30 06 05'!#REF!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2" l="1"/>
  <c r="H73" i="2"/>
  <c r="G73" i="2"/>
  <c r="F73" i="2"/>
  <c r="E73" i="2"/>
  <c r="D73" i="2"/>
  <c r="B71" i="2"/>
  <c r="B73" i="2" s="1"/>
  <c r="I69" i="2"/>
  <c r="G69" i="2"/>
  <c r="F69" i="2"/>
  <c r="E69" i="2"/>
  <c r="D69" i="2"/>
  <c r="B68" i="2"/>
  <c r="B67" i="2"/>
  <c r="B66" i="2"/>
  <c r="H65" i="2"/>
  <c r="H69" i="2" s="1"/>
  <c r="B65" i="2"/>
  <c r="F63" i="2"/>
  <c r="B63" i="2"/>
  <c r="B62" i="2"/>
  <c r="B60" i="2"/>
  <c r="B58" i="2"/>
  <c r="I56" i="2"/>
  <c r="H56" i="2"/>
  <c r="G56" i="2"/>
  <c r="E56" i="2"/>
  <c r="D56" i="2"/>
  <c r="B56" i="2"/>
  <c r="B54" i="2"/>
  <c r="F53" i="2"/>
  <c r="F56" i="2" s="1"/>
  <c r="B53" i="2"/>
  <c r="B52" i="2"/>
  <c r="B51" i="2"/>
  <c r="B49" i="2"/>
  <c r="B48" i="2"/>
  <c r="F47" i="2"/>
  <c r="D47" i="2"/>
  <c r="B47" i="2"/>
  <c r="B46" i="2"/>
  <c r="I45" i="2"/>
  <c r="I50" i="2" s="1"/>
  <c r="I57" i="2" s="1"/>
  <c r="I59" i="2" s="1"/>
  <c r="I64" i="2" s="1"/>
  <c r="I70" i="2" s="1"/>
  <c r="I74" i="2" s="1"/>
  <c r="H45" i="2"/>
  <c r="H50" i="2" s="1"/>
  <c r="H57" i="2" s="1"/>
  <c r="H59" i="2" s="1"/>
  <c r="H64" i="2" s="1"/>
  <c r="G45" i="2"/>
  <c r="G50" i="2" s="1"/>
  <c r="G57" i="2" s="1"/>
  <c r="G59" i="2" s="1"/>
  <c r="G64" i="2" s="1"/>
  <c r="F45" i="2"/>
  <c r="E45" i="2"/>
  <c r="E50" i="2" s="1"/>
  <c r="E57" i="2" s="1"/>
  <c r="E59" i="2" s="1"/>
  <c r="E64" i="2" s="1"/>
  <c r="E70" i="2" s="1"/>
  <c r="E74" i="2" s="1"/>
  <c r="D45" i="2"/>
  <c r="D50" i="2" s="1"/>
  <c r="D57" i="2" s="1"/>
  <c r="D59" i="2" s="1"/>
  <c r="D64" i="2" s="1"/>
  <c r="D70" i="2" s="1"/>
  <c r="D74" i="2" s="1"/>
  <c r="B44" i="2"/>
  <c r="B43" i="2"/>
  <c r="B42" i="2"/>
  <c r="B45" i="2" s="1"/>
  <c r="B50" i="2" s="1"/>
  <c r="B57" i="2" s="1"/>
  <c r="B59" i="2" s="1"/>
  <c r="B64" i="2" s="1"/>
  <c r="I40" i="2"/>
  <c r="G40" i="2"/>
  <c r="E40" i="2"/>
  <c r="I31" i="2"/>
  <c r="H31" i="2"/>
  <c r="G31" i="2"/>
  <c r="F31" i="2"/>
  <c r="E31" i="2"/>
  <c r="D31" i="2"/>
  <c r="C31" i="2"/>
  <c r="B31" i="2"/>
  <c r="I30" i="2"/>
  <c r="I27" i="2" s="1"/>
  <c r="I26" i="2" s="1"/>
  <c r="I36" i="2" s="1"/>
  <c r="G30" i="2"/>
  <c r="G27" i="2" s="1"/>
  <c r="F30" i="2"/>
  <c r="E30" i="2"/>
  <c r="E27" i="2" s="1"/>
  <c r="E26" i="2" s="1"/>
  <c r="E36" i="2" s="1"/>
  <c r="D30" i="2"/>
  <c r="D27" i="2" s="1"/>
  <c r="D26" i="2" s="1"/>
  <c r="C30" i="2"/>
  <c r="C27" i="2" s="1"/>
  <c r="B30" i="2"/>
  <c r="H27" i="2"/>
  <c r="F27" i="2"/>
  <c r="F26" i="2" s="1"/>
  <c r="B27" i="2"/>
  <c r="H26" i="2"/>
  <c r="C24" i="2"/>
  <c r="C21" i="2" s="1"/>
  <c r="I21" i="2"/>
  <c r="H21" i="2"/>
  <c r="G21" i="2"/>
  <c r="F21" i="2"/>
  <c r="F36" i="2" s="1"/>
  <c r="E21" i="2"/>
  <c r="D21" i="2"/>
  <c r="B21" i="2"/>
  <c r="I11" i="2"/>
  <c r="H11" i="2"/>
  <c r="G11" i="2"/>
  <c r="F11" i="2"/>
  <c r="E11" i="2"/>
  <c r="D11" i="2"/>
  <c r="C11" i="2"/>
  <c r="B11" i="2"/>
  <c r="B10" i="2"/>
  <c r="B4" i="2" s="1"/>
  <c r="B19" i="2" s="1"/>
  <c r="I4" i="2"/>
  <c r="I19" i="2" s="1"/>
  <c r="H4" i="2"/>
  <c r="H19" i="2" s="1"/>
  <c r="G4" i="2"/>
  <c r="F4" i="2"/>
  <c r="F19" i="2" s="1"/>
  <c r="E4" i="2"/>
  <c r="E19" i="2" s="1"/>
  <c r="D4" i="2"/>
  <c r="D19" i="2" s="1"/>
  <c r="C4" i="2"/>
  <c r="B69" i="2" l="1"/>
  <c r="B70" i="2" s="1"/>
  <c r="B74" i="2" s="1"/>
  <c r="H70" i="2"/>
  <c r="H74" i="2" s="1"/>
  <c r="H36" i="2"/>
  <c r="H37" i="2" s="1"/>
  <c r="B26" i="2"/>
  <c r="B36" i="2" s="1"/>
  <c r="B37" i="2" s="1"/>
  <c r="F50" i="2"/>
  <c r="F57" i="2" s="1"/>
  <c r="F59" i="2" s="1"/>
  <c r="F64" i="2" s="1"/>
  <c r="F70" i="2" s="1"/>
  <c r="F74" i="2" s="1"/>
  <c r="C19" i="2"/>
  <c r="G19" i="2"/>
  <c r="C26" i="2"/>
  <c r="G26" i="2"/>
  <c r="G70" i="2"/>
  <c r="G74" i="2" s="1"/>
  <c r="F37" i="2"/>
  <c r="I37" i="2"/>
  <c r="C36" i="2"/>
  <c r="C37" i="2" s="1"/>
  <c r="G36" i="2"/>
  <c r="G37" i="2" s="1"/>
  <c r="E37" i="2"/>
  <c r="D36" i="2"/>
  <c r="D37" i="2" s="1"/>
</calcChain>
</file>

<file path=xl/comments1.xml><?xml version="1.0" encoding="utf-8"?>
<comments xmlns="http://schemas.openxmlformats.org/spreadsheetml/2006/main">
  <authors>
    <author>Sorina Ilie</author>
  </authors>
  <commentList>
    <comment ref="B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</commentList>
</comments>
</file>

<file path=xl/sharedStrings.xml><?xml version="1.0" encoding="utf-8"?>
<sst xmlns="http://schemas.openxmlformats.org/spreadsheetml/2006/main" count="85" uniqueCount="68">
  <si>
    <t>BALANS</t>
  </si>
  <si>
    <t>(000)</t>
  </si>
  <si>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</si>
  <si>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</si>
  <si>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</si>
  <si>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</si>
  <si>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</si>
  <si>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</si>
  <si>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</si>
  <si>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</si>
  <si>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</si>
  <si>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</si>
  <si>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</si>
  <si>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</si>
  <si>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</si>
  <si>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</si>
  <si>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</si>
  <si>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</si>
  <si>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</si>
  <si>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</si>
  <si>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</si>
  <si>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Reserves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</si>
  <si>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</si>
  <si>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</si>
  <si>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</si>
  <si>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</si>
  <si>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</si>
  <si>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</si>
  <si>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</si>
  <si>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</si>
  <si>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</si>
  <si>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</si>
  <si>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</si>
  <si>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 xml:space="preserve">NETTO RESULTAAT  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</si>
  <si>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</si>
  <si>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</si>
  <si>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</si>
  <si>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</si>
  <si>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</si>
  <si>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</si>
  <si>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</si>
  <si>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</si>
  <si>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</si>
  <si>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</si>
  <si>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</si>
  <si>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</si>
  <si>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</si>
  <si>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</si>
  <si>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</si>
  <si>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</si>
  <si>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</si>
  <si>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</si>
  <si>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</si>
  <si>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</si>
  <si>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Resultaat verkoop andere niet-financiële activa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</si>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</sst>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3" fontId="2" fillId="0" borderId="2" xfId="0" quotePrefix="1" applyNumberFormat="1" applyFont="1" applyFill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14" fontId="2" fillId="0" borderId="2" xfId="0" applyNumberFormat="1" applyFont="1" applyFill="1" applyBorder="1"/>
    <xf numFmtId="14" fontId="2" fillId="0" borderId="2" xfId="0" applyNumberFormat="1" applyFont="1" applyBorder="1"/>
    <xf numFmtId="0" fontId="1" fillId="0" borderId="1" xfId="0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4" xfId="0" applyNumberFormat="1" applyFont="1" applyFill="1" applyBorder="1"/>
    <xf numFmtId="0" fontId="1" fillId="0" borderId="0" xfId="0" applyFont="1"/>
    <xf numFmtId="3" fontId="2" fillId="0" borderId="4" xfId="0" applyNumberFormat="1" applyFont="1" applyFill="1" applyBorder="1"/>
    <xf numFmtId="3" fontId="2" fillId="0" borderId="4" xfId="0" applyNumberFormat="1" applyFont="1" applyFill="1" applyBorder="1" applyAlignment="1">
      <alignment horizontal="right"/>
    </xf>
    <xf numFmtId="3" fontId="1" fillId="0" borderId="2" xfId="0" applyNumberFormat="1" applyFont="1" applyBorder="1"/>
    <xf numFmtId="3" fontId="1" fillId="0" borderId="2" xfId="0" applyNumberFormat="1" applyFont="1" applyFill="1" applyBorder="1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2" fillId="0" borderId="3" xfId="0" applyFont="1" applyFill="1" applyBorder="1"/>
    <xf numFmtId="14" fontId="2" fillId="0" borderId="2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3" fontId="1" fillId="0" borderId="6" xfId="0" applyNumberFormat="1" applyFont="1" applyFill="1" applyBorder="1"/>
    <xf numFmtId="0" fontId="2" fillId="0" borderId="3" xfId="0" applyFont="1" applyFill="1" applyBorder="1" applyAlignment="1">
      <alignment wrapText="1"/>
    </xf>
    <xf numFmtId="3" fontId="2" fillId="0" borderId="4" xfId="0" applyNumberFormat="1" applyFont="1" applyFill="1" applyBorder="1" applyAlignment="1">
      <alignment wrapText="1"/>
    </xf>
    <xf numFmtId="0" fontId="1" fillId="0" borderId="3" xfId="0" applyFont="1" applyFill="1" applyBorder="1"/>
    <xf numFmtId="0" fontId="1" fillId="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inet\AppData\Local\Microsoft\Windows\INetCache\Content.Outlook\D0NWYKYS\Cofinimmo%20SA%20-%2031%20dec%2013%20to%2030%20jun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NL"/>
      <sheetName val="CDR 2018"/>
      <sheetName val="CDR  2016"/>
      <sheetName val="CDR 2017"/>
    </sheetNames>
    <sheetDataSet>
      <sheetData sheetId="0"/>
      <sheetData sheetId="1"/>
      <sheetData sheetId="2"/>
      <sheetData sheetId="3">
        <row r="15">
          <cell r="B15">
            <v>61246936.200000003</v>
          </cell>
        </row>
      </sheetData>
      <sheetData sheetId="4"/>
      <sheetData sheetId="5">
        <row r="2">
          <cell r="B2">
            <v>64125251.280000001</v>
          </cell>
        </row>
        <row r="9">
          <cell r="B9">
            <v>6236709.4800000004</v>
          </cell>
        </row>
        <row r="10">
          <cell r="B10">
            <v>-139411.07</v>
          </cell>
        </row>
        <row r="15">
          <cell r="B15">
            <v>58302.29</v>
          </cell>
        </row>
        <row r="16">
          <cell r="B16">
            <v>15703044.42</v>
          </cell>
        </row>
        <row r="19">
          <cell r="B19">
            <v>-1094273.25</v>
          </cell>
        </row>
        <row r="20">
          <cell r="B20">
            <v>-18262233.52</v>
          </cell>
        </row>
        <row r="25">
          <cell r="B25">
            <v>-2240537.36</v>
          </cell>
        </row>
        <row r="34">
          <cell r="B34">
            <v>-440257.01</v>
          </cell>
        </row>
        <row r="38">
          <cell r="B38">
            <v>-3728837.18</v>
          </cell>
        </row>
        <row r="39">
          <cell r="B39">
            <v>-6918406.8799999999</v>
          </cell>
        </row>
        <row r="43">
          <cell r="B43">
            <v>-13328038.43</v>
          </cell>
        </row>
        <row r="45">
          <cell r="B45">
            <v>-2965031.52</v>
          </cell>
        </row>
        <row r="48">
          <cell r="B48">
            <v>189583.16</v>
          </cell>
        </row>
        <row r="50">
          <cell r="B50">
            <v>-6542543.3899999997</v>
          </cell>
        </row>
        <row r="53">
          <cell r="B53">
            <v>-3140247.28</v>
          </cell>
        </row>
        <row r="55">
          <cell r="B55">
            <v>12585653.949999999</v>
          </cell>
        </row>
        <row r="61">
          <cell r="B61">
            <v>-11345235.07</v>
          </cell>
        </row>
        <row r="71">
          <cell r="B71">
            <v>-491612.95</v>
          </cell>
        </row>
        <row r="76">
          <cell r="B76">
            <v>24667190.989999998</v>
          </cell>
        </row>
        <row r="84">
          <cell r="B84">
            <v>-1534207.03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zoomScaleNormal="100" workbookViewId="0"/>
  </sheetViews>
  <sheetFormatPr defaultColWidth="9.140625" defaultRowHeight="12.75" x14ac:dyDescent="0.2"/>
  <cols>
    <col min="1" max="1" width="71.5703125" style="3" bestFit="1" customWidth="1"/>
    <col min="2" max="3" width="11.7109375" style="20" customWidth="1"/>
    <col min="4" max="9" width="11.7109375" style="20" hidden="1" customWidth="1"/>
    <col min="10" max="10" width="9.140625" style="3" customWidth="1"/>
    <col min="11" max="16384" width="9.140625" style="3"/>
  </cols>
  <sheetData>
    <row r="1" spans="1:9" ht="13.5" thickBot="1" x14ac:dyDescent="0.25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</row>
    <row r="2" spans="1:9" ht="13.5" thickBot="1" x14ac:dyDescent="0.25">
      <c r="A2" s="4"/>
      <c r="B2" s="5">
        <v>42916</v>
      </c>
      <c r="C2" s="5">
        <v>42735</v>
      </c>
      <c r="D2" s="6">
        <v>42551</v>
      </c>
      <c r="E2" s="5">
        <v>42369</v>
      </c>
      <c r="F2" s="6">
        <v>42185</v>
      </c>
      <c r="G2" s="5">
        <v>42004</v>
      </c>
      <c r="H2" s="6">
        <v>41820</v>
      </c>
      <c r="I2" s="5">
        <v>41639</v>
      </c>
    </row>
    <row r="3" spans="1:9" ht="13.5" thickBot="1" x14ac:dyDescent="0.25">
      <c r="A3" s="7" t="s">
        <v>2</v>
      </c>
      <c r="B3" s="6"/>
      <c r="C3" s="6"/>
      <c r="D3" s="6"/>
      <c r="E3" s="5"/>
      <c r="F3" s="6"/>
      <c r="G3" s="5"/>
      <c r="H3" s="6"/>
      <c r="I3" s="5"/>
    </row>
    <row r="4" spans="1:9" s="11" customFormat="1" x14ac:dyDescent="0.2">
      <c r="A4" s="8" t="s">
        <v>3</v>
      </c>
      <c r="B4" s="9">
        <f t="shared" ref="B4:I4" si="0">SUM(B5:B10)</f>
        <v>3551296.1836299999</v>
      </c>
      <c r="C4" s="9">
        <f t="shared" si="0"/>
        <v>3449573.0677300007</v>
      </c>
      <c r="D4" s="9">
        <f t="shared" si="0"/>
        <v>3307881.1570000001</v>
      </c>
      <c r="E4" s="10">
        <f t="shared" si="0"/>
        <v>3251623</v>
      </c>
      <c r="F4" s="9">
        <f t="shared" si="0"/>
        <v>3256145.32</v>
      </c>
      <c r="G4" s="10">
        <f t="shared" si="0"/>
        <v>3118880</v>
      </c>
      <c r="H4" s="9">
        <f t="shared" si="0"/>
        <v>3091828.2243000004</v>
      </c>
      <c r="I4" s="10">
        <f t="shared" si="0"/>
        <v>3252549</v>
      </c>
    </row>
    <row r="5" spans="1:9" x14ac:dyDescent="0.2">
      <c r="A5" s="4" t="s">
        <v>4</v>
      </c>
      <c r="B5" s="12">
        <v>693.65410999999995</v>
      </c>
      <c r="C5" s="12">
        <v>743.13570000000004</v>
      </c>
      <c r="D5" s="12">
        <v>795.83900000000006</v>
      </c>
      <c r="E5" s="12">
        <v>514</v>
      </c>
      <c r="F5" s="12">
        <v>527.25699999999995</v>
      </c>
      <c r="G5" s="12">
        <v>553</v>
      </c>
      <c r="H5" s="12">
        <v>537.30160999999998</v>
      </c>
      <c r="I5" s="12">
        <v>533</v>
      </c>
    </row>
    <row r="6" spans="1:9" x14ac:dyDescent="0.2">
      <c r="A6" s="4" t="s">
        <v>5</v>
      </c>
      <c r="B6" s="13">
        <v>2187139.8010800001</v>
      </c>
      <c r="C6" s="13">
        <v>2156690.2950800001</v>
      </c>
      <c r="D6" s="13">
        <v>2139120.4270000001</v>
      </c>
      <c r="E6" s="13">
        <v>2099159</v>
      </c>
      <c r="F6" s="13">
        <v>2088237.2590000001</v>
      </c>
      <c r="G6" s="13">
        <v>2080282</v>
      </c>
      <c r="H6" s="13">
        <v>2082768.1459100002</v>
      </c>
      <c r="I6" s="13">
        <v>2301126</v>
      </c>
    </row>
    <row r="7" spans="1:9" x14ac:dyDescent="0.2">
      <c r="A7" s="4" t="s">
        <v>6</v>
      </c>
      <c r="B7" s="12">
        <v>895.03444000000002</v>
      </c>
      <c r="C7" s="12">
        <v>613.50649999999996</v>
      </c>
      <c r="D7" s="12">
        <v>543.476</v>
      </c>
      <c r="E7" s="12">
        <v>363</v>
      </c>
      <c r="F7" s="12">
        <v>391.75</v>
      </c>
      <c r="G7" s="12">
        <v>408</v>
      </c>
      <c r="H7" s="12">
        <v>546.56362000000001</v>
      </c>
      <c r="I7" s="12">
        <v>671</v>
      </c>
    </row>
    <row r="8" spans="1:9" x14ac:dyDescent="0.2">
      <c r="A8" s="4" t="s">
        <v>7</v>
      </c>
      <c r="B8" s="12">
        <v>1286338.5909299999</v>
      </c>
      <c r="C8" s="12">
        <v>1226436.72862</v>
      </c>
      <c r="D8" s="12">
        <v>1102864.095</v>
      </c>
      <c r="E8" s="12">
        <v>1086787</v>
      </c>
      <c r="F8" s="12">
        <v>1100456.602</v>
      </c>
      <c r="G8" s="12">
        <v>970732</v>
      </c>
      <c r="H8" s="12">
        <v>940571.25283000001</v>
      </c>
      <c r="I8" s="12">
        <v>882758</v>
      </c>
    </row>
    <row r="9" spans="1:9" x14ac:dyDescent="0.2">
      <c r="A9" s="4" t="s">
        <v>8</v>
      </c>
      <c r="B9" s="12">
        <v>75447.706019999998</v>
      </c>
      <c r="C9" s="12">
        <v>65086.826829999998</v>
      </c>
      <c r="D9" s="12">
        <v>64545.080999999998</v>
      </c>
      <c r="E9" s="12">
        <v>64787</v>
      </c>
      <c r="F9" s="12">
        <v>66520.213000000003</v>
      </c>
      <c r="G9" s="12">
        <v>66893</v>
      </c>
      <c r="H9" s="12">
        <v>67391.960330000002</v>
      </c>
      <c r="I9" s="12">
        <v>67448</v>
      </c>
    </row>
    <row r="10" spans="1:9" x14ac:dyDescent="0.2">
      <c r="A10" s="4" t="s">
        <v>9</v>
      </c>
      <c r="B10" s="12">
        <f>778.82205+2.575</f>
        <v>781.39705000000004</v>
      </c>
      <c r="C10" s="12">
        <v>2.5750000000000002</v>
      </c>
      <c r="D10" s="12">
        <v>12.239000000000001</v>
      </c>
      <c r="E10" s="12">
        <v>13</v>
      </c>
      <c r="F10" s="12">
        <v>12.239000000000001</v>
      </c>
      <c r="G10" s="12">
        <v>12</v>
      </c>
      <c r="H10" s="12">
        <v>13</v>
      </c>
      <c r="I10" s="12">
        <v>13</v>
      </c>
    </row>
    <row r="11" spans="1:9" s="11" customFormat="1" x14ac:dyDescent="0.2">
      <c r="A11" s="8" t="s">
        <v>10</v>
      </c>
      <c r="B11" s="9">
        <f t="shared" ref="B11:I11" si="1">SUM(B12:B18)</f>
        <v>49155.336840000004</v>
      </c>
      <c r="C11" s="9">
        <f t="shared" si="1"/>
        <v>61211.026679999995</v>
      </c>
      <c r="D11" s="9">
        <f t="shared" si="1"/>
        <v>54395.546999999999</v>
      </c>
      <c r="E11" s="10">
        <f t="shared" si="1"/>
        <v>47598</v>
      </c>
      <c r="F11" s="9">
        <f t="shared" si="1"/>
        <v>46939.485000000001</v>
      </c>
      <c r="G11" s="10">
        <f t="shared" si="1"/>
        <v>50275.290999999997</v>
      </c>
      <c r="H11" s="9">
        <f t="shared" si="1"/>
        <v>58777.577999999994</v>
      </c>
      <c r="I11" s="10">
        <f t="shared" si="1"/>
        <v>54536</v>
      </c>
    </row>
    <row r="12" spans="1:9" x14ac:dyDescent="0.2">
      <c r="A12" s="4" t="s">
        <v>11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1:9" x14ac:dyDescent="0.2">
      <c r="A13" s="4" t="s">
        <v>12</v>
      </c>
      <c r="B13" s="12">
        <v>0</v>
      </c>
      <c r="C13" s="12">
        <v>0</v>
      </c>
      <c r="D13" s="12">
        <v>0</v>
      </c>
      <c r="E13" s="12">
        <v>14</v>
      </c>
      <c r="F13" s="12">
        <v>284.209</v>
      </c>
      <c r="G13" s="12">
        <v>498</v>
      </c>
      <c r="H13" s="12">
        <v>4304.8069999999998</v>
      </c>
      <c r="I13" s="12">
        <v>2782</v>
      </c>
    </row>
    <row r="14" spans="1:9" x14ac:dyDescent="0.2">
      <c r="A14" s="4" t="s">
        <v>8</v>
      </c>
      <c r="B14" s="12">
        <v>1526.75576</v>
      </c>
      <c r="C14" s="12">
        <v>1532.0004200000001</v>
      </c>
      <c r="D14" s="12">
        <v>1510.0889999999999</v>
      </c>
      <c r="E14" s="12">
        <v>1394</v>
      </c>
      <c r="F14" s="12">
        <v>1656.1790000000001</v>
      </c>
      <c r="G14" s="12">
        <v>1366</v>
      </c>
      <c r="H14" s="12">
        <v>1384.944</v>
      </c>
      <c r="I14" s="12">
        <v>1236</v>
      </c>
    </row>
    <row r="15" spans="1:9" x14ac:dyDescent="0.2">
      <c r="A15" s="4" t="s">
        <v>13</v>
      </c>
      <c r="B15" s="12">
        <v>15373.15155</v>
      </c>
      <c r="C15" s="12">
        <v>16158.935170000001</v>
      </c>
      <c r="D15" s="12">
        <v>17549.955999999998</v>
      </c>
      <c r="E15" s="12">
        <v>14026</v>
      </c>
      <c r="F15" s="12">
        <v>17565.319</v>
      </c>
      <c r="G15" s="12">
        <v>13728</v>
      </c>
      <c r="H15" s="12">
        <v>13427.72</v>
      </c>
      <c r="I15" s="12">
        <v>12312</v>
      </c>
    </row>
    <row r="16" spans="1:9" x14ac:dyDescent="0.2">
      <c r="A16" s="4" t="s">
        <v>14</v>
      </c>
      <c r="B16" s="12">
        <v>4803.9257699999998</v>
      </c>
      <c r="C16" s="12">
        <v>14482.70125</v>
      </c>
      <c r="D16" s="12">
        <v>6003.6970000000001</v>
      </c>
      <c r="E16" s="12">
        <v>10818</v>
      </c>
      <c r="F16" s="12">
        <v>4177.4210000000003</v>
      </c>
      <c r="G16" s="12">
        <v>12385</v>
      </c>
      <c r="H16" s="12">
        <v>14312.061</v>
      </c>
      <c r="I16" s="12">
        <v>15805</v>
      </c>
    </row>
    <row r="17" spans="1:11" x14ac:dyDescent="0.2">
      <c r="A17" s="4" t="s">
        <v>15</v>
      </c>
      <c r="B17" s="12">
        <v>2758.9495499999998</v>
      </c>
      <c r="C17" s="12">
        <v>8614.9286699999993</v>
      </c>
      <c r="D17" s="12">
        <v>2018.3989999999999</v>
      </c>
      <c r="E17" s="12">
        <v>1</v>
      </c>
      <c r="F17" s="12">
        <v>0.29099999999999998</v>
      </c>
      <c r="G17" s="12">
        <v>0.29099999999999998</v>
      </c>
      <c r="H17" s="12">
        <v>3589.8670000000002</v>
      </c>
      <c r="I17" s="12">
        <v>0</v>
      </c>
    </row>
    <row r="18" spans="1:11" ht="13.5" thickBot="1" x14ac:dyDescent="0.25">
      <c r="A18" s="4" t="s">
        <v>16</v>
      </c>
      <c r="B18" s="12">
        <v>24692.554209999998</v>
      </c>
      <c r="C18" s="12">
        <v>20422.461169999999</v>
      </c>
      <c r="D18" s="12">
        <v>27313.405999999999</v>
      </c>
      <c r="E18" s="12">
        <v>21345</v>
      </c>
      <c r="F18" s="12">
        <v>23256.065999999999</v>
      </c>
      <c r="G18" s="12">
        <v>22298</v>
      </c>
      <c r="H18" s="12">
        <v>21758.179</v>
      </c>
      <c r="I18" s="12">
        <v>22401</v>
      </c>
    </row>
    <row r="19" spans="1:11" s="11" customFormat="1" ht="13.5" thickBot="1" x14ac:dyDescent="0.25">
      <c r="A19" s="7" t="s">
        <v>17</v>
      </c>
      <c r="B19" s="14">
        <f t="shared" ref="B19:I19" si="2">B4+B11</f>
        <v>3600451.5204699999</v>
      </c>
      <c r="C19" s="14">
        <f t="shared" si="2"/>
        <v>3510784.0944100008</v>
      </c>
      <c r="D19" s="14">
        <f t="shared" si="2"/>
        <v>3362276.7039999999</v>
      </c>
      <c r="E19" s="15">
        <f t="shared" si="2"/>
        <v>3299221</v>
      </c>
      <c r="F19" s="14">
        <f t="shared" si="2"/>
        <v>3303084.8049999997</v>
      </c>
      <c r="G19" s="15">
        <f t="shared" si="2"/>
        <v>3169155.2910000002</v>
      </c>
      <c r="H19" s="14">
        <f t="shared" si="2"/>
        <v>3150605.8023000006</v>
      </c>
      <c r="I19" s="15">
        <f t="shared" si="2"/>
        <v>3307085</v>
      </c>
      <c r="K19" s="16"/>
    </row>
    <row r="20" spans="1:11" ht="13.5" thickBot="1" x14ac:dyDescent="0.25">
      <c r="A20" s="4"/>
      <c r="B20" s="12"/>
      <c r="C20" s="12"/>
      <c r="D20" s="12"/>
      <c r="E20" s="12"/>
      <c r="F20" s="12"/>
      <c r="G20" s="12"/>
      <c r="H20" s="12"/>
      <c r="I20" s="12"/>
    </row>
    <row r="21" spans="1:11" s="11" customFormat="1" ht="13.5" thickBot="1" x14ac:dyDescent="0.25">
      <c r="A21" s="7" t="s">
        <v>18</v>
      </c>
      <c r="B21" s="14">
        <f t="shared" ref="B21:I21" si="3">SUM(B22:B25)</f>
        <v>1840213.8342300002</v>
      </c>
      <c r="C21" s="14">
        <f t="shared" si="3"/>
        <v>1852934.7506800001</v>
      </c>
      <c r="D21" s="14">
        <f t="shared" si="3"/>
        <v>1787552.588</v>
      </c>
      <c r="E21" s="15">
        <f t="shared" si="3"/>
        <v>1860118</v>
      </c>
      <c r="F21" s="14">
        <f t="shared" si="3"/>
        <v>1791436.7479999999</v>
      </c>
      <c r="G21" s="15">
        <f t="shared" si="3"/>
        <v>1541935</v>
      </c>
      <c r="H21" s="14">
        <f t="shared" si="3"/>
        <v>1529760.7759999998</v>
      </c>
      <c r="I21" s="15">
        <f t="shared" si="3"/>
        <v>1614937</v>
      </c>
    </row>
    <row r="22" spans="1:11" x14ac:dyDescent="0.2">
      <c r="A22" s="4" t="s">
        <v>19</v>
      </c>
      <c r="B22" s="12">
        <v>1144163.5453900001</v>
      </c>
      <c r="C22" s="12">
        <v>1127032.12579</v>
      </c>
      <c r="D22" s="12">
        <v>1127008.439</v>
      </c>
      <c r="E22" s="12">
        <v>1126980</v>
      </c>
      <c r="F22" s="12">
        <v>1126980.466</v>
      </c>
      <c r="G22" s="12">
        <v>965983</v>
      </c>
      <c r="H22" s="12">
        <v>965983.255</v>
      </c>
      <c r="I22" s="12">
        <v>945447</v>
      </c>
    </row>
    <row r="23" spans="1:11" x14ac:dyDescent="0.2">
      <c r="A23" s="4" t="s">
        <v>20</v>
      </c>
      <c r="B23" s="12">
        <v>600000.98872000002</v>
      </c>
      <c r="C23" s="12">
        <v>584011.96967999998</v>
      </c>
      <c r="D23" s="12">
        <v>583992.38100000005</v>
      </c>
      <c r="E23" s="12">
        <v>583961</v>
      </c>
      <c r="F23" s="12">
        <v>583960.69799999997</v>
      </c>
      <c r="G23" s="12">
        <v>463902</v>
      </c>
      <c r="H23" s="12">
        <v>463901.94900000002</v>
      </c>
      <c r="I23" s="12">
        <v>451673</v>
      </c>
    </row>
    <row r="24" spans="1:11" x14ac:dyDescent="0.2">
      <c r="A24" s="4" t="s">
        <v>21</v>
      </c>
      <c r="B24" s="12">
        <v>31326.397150000001</v>
      </c>
      <c r="C24" s="12">
        <f>141890.65521-C25</f>
        <v>45263.686900000001</v>
      </c>
      <c r="D24" s="12">
        <v>42150.177000000003</v>
      </c>
      <c r="E24" s="12">
        <v>45576</v>
      </c>
      <c r="F24" s="12">
        <v>23614.916000000001</v>
      </c>
      <c r="G24" s="12">
        <v>165689</v>
      </c>
      <c r="H24" s="12">
        <v>163182</v>
      </c>
      <c r="I24" s="12">
        <v>160637</v>
      </c>
      <c r="K24" s="17"/>
    </row>
    <row r="25" spans="1:11" ht="13.5" thickBot="1" x14ac:dyDescent="0.25">
      <c r="A25" s="4" t="s">
        <v>22</v>
      </c>
      <c r="B25" s="12">
        <v>64722.902970000003</v>
      </c>
      <c r="C25" s="12">
        <v>96626.968309999997</v>
      </c>
      <c r="D25" s="12">
        <v>34401.591</v>
      </c>
      <c r="E25" s="12">
        <v>103601</v>
      </c>
      <c r="F25" s="12">
        <v>56880.667999999998</v>
      </c>
      <c r="G25" s="12">
        <v>-53639</v>
      </c>
      <c r="H25" s="12">
        <v>-63306.428</v>
      </c>
      <c r="I25" s="12">
        <v>57180</v>
      </c>
    </row>
    <row r="26" spans="1:11" s="11" customFormat="1" ht="13.5" thickBot="1" x14ac:dyDescent="0.25">
      <c r="A26" s="7" t="s">
        <v>23</v>
      </c>
      <c r="B26" s="14">
        <f t="shared" ref="B26:I26" si="4">B27+B31</f>
        <v>1760237.6862399997</v>
      </c>
      <c r="C26" s="14">
        <f t="shared" si="4"/>
        <v>1657849.3437299998</v>
      </c>
      <c r="D26" s="14">
        <f t="shared" si="4"/>
        <v>1574724.1129999999</v>
      </c>
      <c r="E26" s="15">
        <f t="shared" si="4"/>
        <v>1439103</v>
      </c>
      <c r="F26" s="14">
        <f t="shared" si="4"/>
        <v>1511648.057</v>
      </c>
      <c r="G26" s="15">
        <f t="shared" si="4"/>
        <v>1627220</v>
      </c>
      <c r="H26" s="14">
        <f t="shared" si="4"/>
        <v>1620844.8879999998</v>
      </c>
      <c r="I26" s="15">
        <f t="shared" si="4"/>
        <v>1692148</v>
      </c>
      <c r="K26" s="16"/>
    </row>
    <row r="27" spans="1:11" s="11" customFormat="1" x14ac:dyDescent="0.2">
      <c r="A27" s="8" t="s">
        <v>24</v>
      </c>
      <c r="B27" s="9">
        <f t="shared" ref="B27:I27" si="5">SUM(B28:B30)</f>
        <v>1140837.0265899999</v>
      </c>
      <c r="C27" s="9">
        <f t="shared" si="5"/>
        <v>1023829.28314</v>
      </c>
      <c r="D27" s="9">
        <f t="shared" si="5"/>
        <v>1188782.415</v>
      </c>
      <c r="E27" s="10">
        <f t="shared" si="5"/>
        <v>917127</v>
      </c>
      <c r="F27" s="9">
        <f t="shared" si="5"/>
        <v>999938.63000000012</v>
      </c>
      <c r="G27" s="10">
        <f t="shared" si="5"/>
        <v>1142722</v>
      </c>
      <c r="H27" s="9">
        <f t="shared" si="5"/>
        <v>1128210.5189999999</v>
      </c>
      <c r="I27" s="10">
        <f t="shared" si="5"/>
        <v>1266436</v>
      </c>
    </row>
    <row r="28" spans="1:11" x14ac:dyDescent="0.2">
      <c r="A28" s="4" t="s">
        <v>25</v>
      </c>
      <c r="B28" s="12">
        <v>26752.704559999998</v>
      </c>
      <c r="C28" s="12">
        <v>16865.325280000001</v>
      </c>
      <c r="D28" s="12">
        <v>16590.288</v>
      </c>
      <c r="E28" s="12">
        <v>17561</v>
      </c>
      <c r="F28" s="12">
        <v>17086.989000000001</v>
      </c>
      <c r="G28" s="12">
        <v>17583</v>
      </c>
      <c r="H28" s="12">
        <v>16945.830000000002</v>
      </c>
      <c r="I28" s="12">
        <v>18024</v>
      </c>
    </row>
    <row r="29" spans="1:11" x14ac:dyDescent="0.2">
      <c r="A29" s="4" t="s">
        <v>26</v>
      </c>
      <c r="B29" s="12">
        <v>1064075.3470399999</v>
      </c>
      <c r="C29" s="12">
        <v>953143.93180999998</v>
      </c>
      <c r="D29" s="12">
        <v>1069676.395</v>
      </c>
      <c r="E29" s="12">
        <v>832569</v>
      </c>
      <c r="F29" s="12">
        <v>918139.47600000002</v>
      </c>
      <c r="G29" s="12">
        <v>1021107</v>
      </c>
      <c r="H29" s="12">
        <v>1043228.877</v>
      </c>
      <c r="I29" s="12">
        <v>1154926</v>
      </c>
    </row>
    <row r="30" spans="1:11" x14ac:dyDescent="0.2">
      <c r="A30" s="4" t="s">
        <v>27</v>
      </c>
      <c r="B30" s="12">
        <f>42666.43532+7342.53967</f>
        <v>50008.974989999995</v>
      </c>
      <c r="C30" s="12">
        <f>49971.24066+3848.78539</f>
        <v>53820.02605</v>
      </c>
      <c r="D30" s="12">
        <f>99578.272+2937.46</f>
        <v>102515.732</v>
      </c>
      <c r="E30" s="12">
        <f>64656+2341</f>
        <v>66997</v>
      </c>
      <c r="F30" s="12">
        <f>62892.752+1819.413</f>
        <v>64712.165000000001</v>
      </c>
      <c r="G30" s="12">
        <f>102042+1990</f>
        <v>104032</v>
      </c>
      <c r="H30" s="12">
        <v>68035.812000000005</v>
      </c>
      <c r="I30" s="12">
        <f>93304+182</f>
        <v>93486</v>
      </c>
    </row>
    <row r="31" spans="1:11" s="11" customFormat="1" x14ac:dyDescent="0.2">
      <c r="A31" s="8" t="s">
        <v>28</v>
      </c>
      <c r="B31" s="9">
        <f t="shared" ref="B31:I31" si="6">SUM(B32:B35)</f>
        <v>619400.65964999981</v>
      </c>
      <c r="C31" s="9">
        <f t="shared" si="6"/>
        <v>634020.06059000001</v>
      </c>
      <c r="D31" s="9">
        <f t="shared" si="6"/>
        <v>385941.69799999997</v>
      </c>
      <c r="E31" s="10">
        <f t="shared" si="6"/>
        <v>521976</v>
      </c>
      <c r="F31" s="9">
        <f t="shared" si="6"/>
        <v>511709.42699999997</v>
      </c>
      <c r="G31" s="10">
        <f t="shared" si="6"/>
        <v>484498</v>
      </c>
      <c r="H31" s="9">
        <f t="shared" si="6"/>
        <v>492634.36899999995</v>
      </c>
      <c r="I31" s="10">
        <f t="shared" si="6"/>
        <v>425712</v>
      </c>
    </row>
    <row r="32" spans="1:11" x14ac:dyDescent="0.2">
      <c r="A32" s="4" t="s">
        <v>29</v>
      </c>
      <c r="B32" s="12">
        <v>528511.16085999995</v>
      </c>
      <c r="C32" s="12">
        <v>557510.58785000001</v>
      </c>
      <c r="D32" s="12">
        <v>311510.21100000001</v>
      </c>
      <c r="E32" s="12">
        <v>444885</v>
      </c>
      <c r="F32" s="12">
        <v>425746.484</v>
      </c>
      <c r="G32" s="12">
        <v>411014</v>
      </c>
      <c r="H32" s="12">
        <v>418932.51699999999</v>
      </c>
      <c r="I32" s="12">
        <v>352648</v>
      </c>
    </row>
    <row r="33" spans="1:9" x14ac:dyDescent="0.2">
      <c r="A33" s="4" t="s">
        <v>30</v>
      </c>
      <c r="B33" s="12">
        <v>1845.134</v>
      </c>
      <c r="C33" s="12">
        <v>3407.4679999999998</v>
      </c>
      <c r="D33" s="12">
        <v>5337.0349999999999</v>
      </c>
      <c r="E33" s="12">
        <v>5388</v>
      </c>
      <c r="F33" s="12">
        <v>7623.701</v>
      </c>
      <c r="G33" s="12">
        <v>5432</v>
      </c>
      <c r="H33" s="12">
        <v>6191.9480000000003</v>
      </c>
      <c r="I33" s="12">
        <v>2743</v>
      </c>
    </row>
    <row r="34" spans="1:9" x14ac:dyDescent="0.2">
      <c r="A34" s="4" t="s">
        <v>31</v>
      </c>
      <c r="B34" s="12">
        <v>70502.680659999998</v>
      </c>
      <c r="C34" s="12">
        <v>53336.413800000002</v>
      </c>
      <c r="D34" s="12">
        <v>54208.593000000001</v>
      </c>
      <c r="E34" s="12">
        <v>45201</v>
      </c>
      <c r="F34" s="12">
        <v>64007.203000000001</v>
      </c>
      <c r="G34" s="12">
        <v>43784</v>
      </c>
      <c r="H34" s="12">
        <v>45040.44</v>
      </c>
      <c r="I34" s="12">
        <v>42109</v>
      </c>
    </row>
    <row r="35" spans="1:9" ht="13.5" thickBot="1" x14ac:dyDescent="0.25">
      <c r="A35" s="4" t="s">
        <v>16</v>
      </c>
      <c r="B35" s="12">
        <v>18541.684130000001</v>
      </c>
      <c r="C35" s="12">
        <v>19765.590939999998</v>
      </c>
      <c r="D35" s="12">
        <v>14885.859</v>
      </c>
      <c r="E35" s="12">
        <v>26502</v>
      </c>
      <c r="F35" s="12">
        <v>14332.039000000001</v>
      </c>
      <c r="G35" s="12">
        <v>24268</v>
      </c>
      <c r="H35" s="12">
        <v>22469.464</v>
      </c>
      <c r="I35" s="12">
        <v>28212</v>
      </c>
    </row>
    <row r="36" spans="1:9" s="11" customFormat="1" ht="13.5" thickBot="1" x14ac:dyDescent="0.25">
      <c r="A36" s="7" t="s">
        <v>32</v>
      </c>
      <c r="B36" s="14">
        <f t="shared" ref="B36:I36" si="7">B21+B26</f>
        <v>3600451.5204699999</v>
      </c>
      <c r="C36" s="14">
        <f t="shared" si="7"/>
        <v>3510784.0944099999</v>
      </c>
      <c r="D36" s="14">
        <f t="shared" si="7"/>
        <v>3362276.7009999999</v>
      </c>
      <c r="E36" s="15">
        <f t="shared" si="7"/>
        <v>3299221</v>
      </c>
      <c r="F36" s="14">
        <f t="shared" si="7"/>
        <v>3303084.8049999997</v>
      </c>
      <c r="G36" s="15">
        <f t="shared" si="7"/>
        <v>3169155</v>
      </c>
      <c r="H36" s="14">
        <f t="shared" si="7"/>
        <v>3150605.6639999999</v>
      </c>
      <c r="I36" s="15">
        <f t="shared" si="7"/>
        <v>3307085</v>
      </c>
    </row>
    <row r="37" spans="1:9" x14ac:dyDescent="0.2">
      <c r="B37" s="18">
        <f t="shared" ref="B37:I37" si="8">B36-B19</f>
        <v>0</v>
      </c>
      <c r="C37" s="18">
        <f t="shared" si="8"/>
        <v>0</v>
      </c>
      <c r="D37" s="18">
        <f t="shared" si="8"/>
        <v>-3.0000000260770321E-3</v>
      </c>
      <c r="E37" s="18">
        <f t="shared" si="8"/>
        <v>0</v>
      </c>
      <c r="F37" s="18">
        <f t="shared" si="8"/>
        <v>0</v>
      </c>
      <c r="G37" s="18">
        <f t="shared" si="8"/>
        <v>-0.29100000020116568</v>
      </c>
      <c r="H37" s="18">
        <f t="shared" si="8"/>
        <v>-0.13830000068992376</v>
      </c>
      <c r="I37" s="18">
        <f t="shared" si="8"/>
        <v>0</v>
      </c>
    </row>
    <row r="38" spans="1:9" ht="13.5" thickBot="1" x14ac:dyDescent="0.25">
      <c r="A38" s="19"/>
    </row>
    <row r="39" spans="1:9" ht="13.5" thickBot="1" x14ac:dyDescent="0.25">
      <c r="A39" s="21" t="s">
        <v>33</v>
      </c>
      <c r="B39" s="2" t="s">
        <v>1</v>
      </c>
      <c r="C39" s="2" t="s">
        <v>1</v>
      </c>
      <c r="D39" s="2" t="s">
        <v>1</v>
      </c>
      <c r="E39" s="2" t="s">
        <v>1</v>
      </c>
      <c r="F39" s="2" t="s">
        <v>1</v>
      </c>
      <c r="G39" s="2" t="s">
        <v>1</v>
      </c>
      <c r="H39" s="2" t="s">
        <v>1</v>
      </c>
      <c r="I39" s="2" t="s">
        <v>1</v>
      </c>
    </row>
    <row r="40" spans="1:9" ht="13.5" thickBot="1" x14ac:dyDescent="0.25">
      <c r="A40" s="22"/>
      <c r="B40" s="23">
        <v>42916</v>
      </c>
      <c r="C40" s="23">
        <v>42551</v>
      </c>
      <c r="D40" s="23">
        <v>42551</v>
      </c>
      <c r="E40" s="23">
        <f>E2</f>
        <v>42369</v>
      </c>
      <c r="F40" s="23">
        <v>42185</v>
      </c>
      <c r="G40" s="23">
        <f>G2</f>
        <v>42004</v>
      </c>
      <c r="H40" s="23">
        <v>41820</v>
      </c>
      <c r="I40" s="23">
        <f>I2</f>
        <v>41639</v>
      </c>
    </row>
    <row r="41" spans="1:9" ht="13.5" thickBot="1" x14ac:dyDescent="0.25">
      <c r="A41" s="24" t="s">
        <v>34</v>
      </c>
      <c r="B41" s="25"/>
      <c r="C41" s="25"/>
      <c r="D41" s="25"/>
      <c r="E41" s="25"/>
      <c r="F41" s="25"/>
      <c r="G41" s="25"/>
      <c r="H41" s="25"/>
      <c r="I41" s="25"/>
    </row>
    <row r="42" spans="1:9" x14ac:dyDescent="0.2">
      <c r="A42" s="22" t="s">
        <v>35</v>
      </c>
      <c r="B42" s="12">
        <f>'[18]CDR 2017'!B2/1000</f>
        <v>64125.251280000004</v>
      </c>
      <c r="C42" s="12">
        <v>63312.707999999999</v>
      </c>
      <c r="D42" s="12">
        <v>63312.707999999999</v>
      </c>
      <c r="E42" s="12">
        <v>123545</v>
      </c>
      <c r="F42" s="12">
        <v>61161.896999999997</v>
      </c>
      <c r="G42" s="12">
        <v>125411</v>
      </c>
      <c r="H42" s="12">
        <v>62606.280999999995</v>
      </c>
      <c r="I42" s="12">
        <v>124654</v>
      </c>
    </row>
    <row r="43" spans="1:9" x14ac:dyDescent="0.2">
      <c r="A43" s="22" t="s">
        <v>36</v>
      </c>
      <c r="B43" s="12">
        <f>'[18]CDR 2017'!B9/1000</f>
        <v>6236.7094800000004</v>
      </c>
      <c r="C43" s="12">
        <v>5632.6750000000002</v>
      </c>
      <c r="D43" s="12">
        <v>5632.6750000000002</v>
      </c>
      <c r="E43" s="12">
        <v>10214</v>
      </c>
      <c r="F43" s="12">
        <v>5106.9340000000002</v>
      </c>
      <c r="G43" s="12">
        <v>15931</v>
      </c>
      <c r="H43" s="12">
        <v>11332.569</v>
      </c>
      <c r="I43" s="12">
        <v>25276</v>
      </c>
    </row>
    <row r="44" spans="1:9" x14ac:dyDescent="0.2">
      <c r="A44" s="22" t="s">
        <v>37</v>
      </c>
      <c r="B44" s="12">
        <f>'[18]CDR 2017'!B10/1000</f>
        <v>-139.41107</v>
      </c>
      <c r="C44" s="12">
        <v>-149.94200000000001</v>
      </c>
      <c r="D44" s="12">
        <v>-149.94200000000001</v>
      </c>
      <c r="E44" s="12">
        <v>-862</v>
      </c>
      <c r="F44" s="12">
        <v>-177.70400000000001</v>
      </c>
      <c r="G44" s="12">
        <v>-345</v>
      </c>
      <c r="H44" s="12">
        <v>-164.43700000000001</v>
      </c>
      <c r="I44" s="12">
        <v>-293</v>
      </c>
    </row>
    <row r="45" spans="1:9" x14ac:dyDescent="0.2">
      <c r="A45" s="26" t="s">
        <v>38</v>
      </c>
      <c r="B45" s="27">
        <f t="shared" ref="B45:I45" si="9">SUM(B42:B44)</f>
        <v>70222.54969</v>
      </c>
      <c r="C45" s="27">
        <v>68795.441000000006</v>
      </c>
      <c r="D45" s="27">
        <f t="shared" si="9"/>
        <v>68795.441000000006</v>
      </c>
      <c r="E45" s="27">
        <f t="shared" si="9"/>
        <v>132897</v>
      </c>
      <c r="F45" s="27">
        <f t="shared" si="9"/>
        <v>66091.126999999993</v>
      </c>
      <c r="G45" s="27">
        <f t="shared" si="9"/>
        <v>140997</v>
      </c>
      <c r="H45" s="27">
        <f t="shared" si="9"/>
        <v>73774.412999999986</v>
      </c>
      <c r="I45" s="27">
        <f t="shared" si="9"/>
        <v>149637</v>
      </c>
    </row>
    <row r="46" spans="1:9" x14ac:dyDescent="0.2">
      <c r="A46" s="22" t="s">
        <v>39</v>
      </c>
      <c r="B46" s="12">
        <f>'[18]CDR 2017'!B15/1000</f>
        <v>58.302289999999999</v>
      </c>
      <c r="C46" s="12">
        <v>44.011000000000003</v>
      </c>
      <c r="D46" s="12">
        <v>44.011000000000003</v>
      </c>
      <c r="E46" s="12">
        <v>329</v>
      </c>
      <c r="F46" s="12">
        <v>-1.587</v>
      </c>
      <c r="G46" s="12">
        <v>588</v>
      </c>
      <c r="H46" s="12">
        <v>180.506</v>
      </c>
      <c r="I46" s="12">
        <v>101</v>
      </c>
    </row>
    <row r="47" spans="1:9" ht="25.5" x14ac:dyDescent="0.2">
      <c r="A47" s="28" t="s">
        <v>40</v>
      </c>
      <c r="B47" s="29">
        <f>'[18]CDR 2017'!B16/1000</f>
        <v>15703.04442</v>
      </c>
      <c r="C47" s="29">
        <v>16279.192999999999</v>
      </c>
      <c r="D47" s="29">
        <f>16279.193</f>
        <v>16279.192999999999</v>
      </c>
      <c r="E47" s="29">
        <v>16820</v>
      </c>
      <c r="F47" s="29">
        <f>15279.697</f>
        <v>15279.697</v>
      </c>
      <c r="G47" s="29">
        <v>16029</v>
      </c>
      <c r="H47" s="29">
        <v>8413.7659999999996</v>
      </c>
      <c r="I47" s="29">
        <v>13357</v>
      </c>
    </row>
    <row r="48" spans="1:9" ht="25.5" x14ac:dyDescent="0.2">
      <c r="A48" s="28" t="s">
        <v>41</v>
      </c>
      <c r="B48" s="29">
        <f>'[18]CDR 2017'!B19/1000</f>
        <v>-1094.27325</v>
      </c>
      <c r="C48" s="29">
        <v>-883.56799999999998</v>
      </c>
      <c r="D48" s="29">
        <v>-883.56799999999998</v>
      </c>
      <c r="E48" s="29">
        <v>-1434</v>
      </c>
      <c r="F48" s="29">
        <v>-428.12599999999998</v>
      </c>
      <c r="G48" s="29">
        <v>-1539</v>
      </c>
      <c r="H48" s="29">
        <v>-662.10500000000002</v>
      </c>
      <c r="I48" s="29">
        <v>-1277</v>
      </c>
    </row>
    <row r="49" spans="1:10" ht="25.5" x14ac:dyDescent="0.2">
      <c r="A49" s="28" t="s">
        <v>42</v>
      </c>
      <c r="B49" s="29">
        <f>'[18]CDR 2017'!B20/1000</f>
        <v>-18262.233519999998</v>
      </c>
      <c r="C49" s="29">
        <v>-18322.348000000002</v>
      </c>
      <c r="D49" s="29">
        <v>-18322.348000000002</v>
      </c>
      <c r="E49" s="29">
        <v>-19253</v>
      </c>
      <c r="F49" s="29">
        <v>-17495.875</v>
      </c>
      <c r="G49" s="29">
        <v>-17483</v>
      </c>
      <c r="H49" s="29">
        <v>-9410.9969999999994</v>
      </c>
      <c r="I49" s="29">
        <v>-15225</v>
      </c>
    </row>
    <row r="50" spans="1:10" x14ac:dyDescent="0.2">
      <c r="A50" s="26" t="s">
        <v>43</v>
      </c>
      <c r="B50" s="27">
        <f t="shared" ref="B50:I50" si="10">SUM(B45:B49)</f>
        <v>66627.38963000002</v>
      </c>
      <c r="C50" s="27">
        <v>65912.729000000007</v>
      </c>
      <c r="D50" s="27">
        <f t="shared" si="10"/>
        <v>65912.729000000007</v>
      </c>
      <c r="E50" s="27">
        <f t="shared" si="10"/>
        <v>129359</v>
      </c>
      <c r="F50" s="27">
        <f t="shared" si="10"/>
        <v>63445.23599999999</v>
      </c>
      <c r="G50" s="27">
        <f t="shared" si="10"/>
        <v>138592</v>
      </c>
      <c r="H50" s="27">
        <f t="shared" si="10"/>
        <v>72295.582999999984</v>
      </c>
      <c r="I50" s="27">
        <f t="shared" si="10"/>
        <v>146593</v>
      </c>
      <c r="J50" s="17"/>
    </row>
    <row r="51" spans="1:10" x14ac:dyDescent="0.2">
      <c r="A51" s="22" t="s">
        <v>44</v>
      </c>
      <c r="B51" s="29">
        <f>'[18]CDR 2017'!B25/1000</f>
        <v>-2240.5373599999998</v>
      </c>
      <c r="C51" s="29">
        <v>-2823.8249999999998</v>
      </c>
      <c r="D51" s="29">
        <v>-2823.8249999999998</v>
      </c>
      <c r="E51" s="29">
        <v>-3870</v>
      </c>
      <c r="F51" s="29">
        <v>-1121.9580000000001</v>
      </c>
      <c r="G51" s="29">
        <v>-2786</v>
      </c>
      <c r="H51" s="29">
        <v>-2040.1020000000001</v>
      </c>
      <c r="I51" s="29">
        <v>-3595</v>
      </c>
    </row>
    <row r="52" spans="1:10" x14ac:dyDescent="0.2">
      <c r="A52" s="22" t="s">
        <v>45</v>
      </c>
      <c r="B52" s="29">
        <f>'[18]CDR 2017'!B34/1000</f>
        <v>-440.25701000000004</v>
      </c>
      <c r="C52" s="29">
        <v>-358.25700000000001</v>
      </c>
      <c r="D52" s="29">
        <v>-358.25700000000001</v>
      </c>
      <c r="E52" s="29">
        <v>-870</v>
      </c>
      <c r="F52" s="29">
        <v>-422.97399999999999</v>
      </c>
      <c r="G52" s="29">
        <v>-1033</v>
      </c>
      <c r="H52" s="29">
        <v>-363.36700000000002</v>
      </c>
      <c r="I52" s="29">
        <v>-846</v>
      </c>
    </row>
    <row r="53" spans="1:10" x14ac:dyDescent="0.2">
      <c r="A53" s="22" t="s">
        <v>46</v>
      </c>
      <c r="B53" s="29">
        <f>'[18]CDR 2017'!B38/1000</f>
        <v>-3728.83718</v>
      </c>
      <c r="C53" s="29">
        <v>-2858.1640000000002</v>
      </c>
      <c r="D53" s="29">
        <v>-2858.1640000000002</v>
      </c>
      <c r="E53" s="29">
        <v>-3200</v>
      </c>
      <c r="F53" s="29">
        <f>-2222.788-1</f>
        <v>-2223.788</v>
      </c>
      <c r="G53" s="29">
        <v>-3829</v>
      </c>
      <c r="H53" s="29">
        <v>-2098.5590000000002</v>
      </c>
      <c r="I53" s="29">
        <v>-3984</v>
      </c>
    </row>
    <row r="54" spans="1:10" x14ac:dyDescent="0.2">
      <c r="A54" s="22" t="s">
        <v>47</v>
      </c>
      <c r="B54" s="29">
        <f>'[18]CDR 2017'!B39/1000</f>
        <v>-6918.4068799999995</v>
      </c>
      <c r="C54" s="29">
        <v>-7173.1040000000003</v>
      </c>
      <c r="D54" s="29">
        <v>-7173.1040000000003</v>
      </c>
      <c r="E54" s="29">
        <v>-12371</v>
      </c>
      <c r="F54" s="29">
        <v>-5754.6719999999996</v>
      </c>
      <c r="G54" s="29">
        <v>-11071</v>
      </c>
      <c r="H54" s="29">
        <v>-5751.3770000000004</v>
      </c>
      <c r="I54" s="29">
        <v>-11384</v>
      </c>
    </row>
    <row r="55" spans="1:10" x14ac:dyDescent="0.2">
      <c r="A55" s="22" t="s">
        <v>48</v>
      </c>
      <c r="B55" s="29"/>
      <c r="C55" s="29">
        <v>-0.55800000000000005</v>
      </c>
      <c r="D55" s="29">
        <v>-0.55800000000000005</v>
      </c>
      <c r="E55" s="29">
        <v>-8</v>
      </c>
      <c r="F55" s="29">
        <v>-1</v>
      </c>
      <c r="G55" s="29">
        <v>-3</v>
      </c>
      <c r="H55" s="29">
        <v>-1.232</v>
      </c>
      <c r="I55" s="29">
        <v>-16</v>
      </c>
    </row>
    <row r="56" spans="1:10" x14ac:dyDescent="0.2">
      <c r="A56" s="30" t="s">
        <v>49</v>
      </c>
      <c r="B56" s="12">
        <f>'[18]CDR 2017'!B43/1000</f>
        <v>-13328.038430000001</v>
      </c>
      <c r="C56" s="12">
        <v>-13213.908000000001</v>
      </c>
      <c r="D56" s="12">
        <f t="shared" ref="D56:I56" si="11">SUM(D51:D55)</f>
        <v>-13213.908000000001</v>
      </c>
      <c r="E56" s="12">
        <f t="shared" si="11"/>
        <v>-20319</v>
      </c>
      <c r="F56" s="12">
        <f t="shared" si="11"/>
        <v>-9524.3919999999998</v>
      </c>
      <c r="G56" s="12">
        <f t="shared" si="11"/>
        <v>-18722</v>
      </c>
      <c r="H56" s="12">
        <f t="shared" si="11"/>
        <v>-10254.637000000001</v>
      </c>
      <c r="I56" s="12">
        <f t="shared" si="11"/>
        <v>-19825</v>
      </c>
    </row>
    <row r="57" spans="1:10" x14ac:dyDescent="0.2">
      <c r="A57" s="26" t="s">
        <v>50</v>
      </c>
      <c r="B57" s="27">
        <f t="shared" ref="B57:I57" si="12">SUM(B50:B55)</f>
        <v>53299.351200000012</v>
      </c>
      <c r="C57" s="27">
        <v>52698.821000000018</v>
      </c>
      <c r="D57" s="27">
        <f t="shared" si="12"/>
        <v>52698.821000000018</v>
      </c>
      <c r="E57" s="27">
        <f t="shared" si="12"/>
        <v>109040</v>
      </c>
      <c r="F57" s="27">
        <f t="shared" si="12"/>
        <v>53920.84399999999</v>
      </c>
      <c r="G57" s="27">
        <f t="shared" si="12"/>
        <v>119870</v>
      </c>
      <c r="H57" s="27">
        <f t="shared" si="12"/>
        <v>62040.945999999989</v>
      </c>
      <c r="I57" s="27">
        <f t="shared" si="12"/>
        <v>126768</v>
      </c>
      <c r="J57" s="17"/>
    </row>
    <row r="58" spans="1:10" x14ac:dyDescent="0.2">
      <c r="A58" s="22" t="s">
        <v>51</v>
      </c>
      <c r="B58" s="12">
        <f>'[18]CDR 2017'!B45/1000</f>
        <v>-2965.03152</v>
      </c>
      <c r="C58" s="12">
        <v>-4535.5550000000003</v>
      </c>
      <c r="D58" s="12">
        <v>-4535.5550000000003</v>
      </c>
      <c r="E58" s="12">
        <v>-6949</v>
      </c>
      <c r="F58" s="12">
        <v>-3502.7260000000001</v>
      </c>
      <c r="G58" s="12">
        <v>-6670</v>
      </c>
      <c r="H58" s="12">
        <v>-3359.1080000000002</v>
      </c>
      <c r="I58" s="12">
        <v>-6367</v>
      </c>
    </row>
    <row r="59" spans="1:10" x14ac:dyDescent="0.2">
      <c r="A59" s="30" t="s">
        <v>52</v>
      </c>
      <c r="B59" s="10">
        <f t="shared" ref="B59:I59" si="13">SUM(B57:B58)</f>
        <v>50334.319680000015</v>
      </c>
      <c r="C59" s="10">
        <v>48163.266000000018</v>
      </c>
      <c r="D59" s="10">
        <f t="shared" si="13"/>
        <v>48163.266000000018</v>
      </c>
      <c r="E59" s="10">
        <f t="shared" si="13"/>
        <v>102091</v>
      </c>
      <c r="F59" s="10">
        <f t="shared" si="13"/>
        <v>50418.117999999988</v>
      </c>
      <c r="G59" s="10">
        <f t="shared" si="13"/>
        <v>113200</v>
      </c>
      <c r="H59" s="10">
        <f t="shared" si="13"/>
        <v>58681.837999999989</v>
      </c>
      <c r="I59" s="10">
        <f t="shared" si="13"/>
        <v>120401</v>
      </c>
    </row>
    <row r="60" spans="1:10" x14ac:dyDescent="0.2">
      <c r="A60" s="22" t="s">
        <v>53</v>
      </c>
      <c r="B60" s="12">
        <f>'[18]CDR 2017'!B48/1000</f>
        <v>189.58315999999999</v>
      </c>
      <c r="C60" s="12"/>
      <c r="D60" s="12">
        <v>417.95600000000002</v>
      </c>
      <c r="E60" s="12">
        <v>1759</v>
      </c>
      <c r="F60" s="12">
        <v>1677.777</v>
      </c>
      <c r="G60" s="12">
        <v>-10322</v>
      </c>
      <c r="H60" s="12">
        <v>-22629</v>
      </c>
      <c r="I60" s="12">
        <v>-8144</v>
      </c>
    </row>
    <row r="61" spans="1:10" x14ac:dyDescent="0.2">
      <c r="A61" s="22" t="s">
        <v>54</v>
      </c>
      <c r="B61" s="12"/>
      <c r="C61" s="12">
        <v>417.95600000000002</v>
      </c>
      <c r="D61" s="12"/>
      <c r="E61" s="12">
        <v>23880</v>
      </c>
      <c r="F61" s="12"/>
      <c r="G61" s="12">
        <v>-13181</v>
      </c>
      <c r="H61" s="12"/>
      <c r="I61" s="12"/>
    </row>
    <row r="62" spans="1:10" x14ac:dyDescent="0.2">
      <c r="A62" s="22" t="s">
        <v>55</v>
      </c>
      <c r="B62" s="12">
        <f>'[18]CDR 2017'!B50/1000</f>
        <v>-6542.5433899999998</v>
      </c>
      <c r="C62" s="12">
        <v>-9145.3150000000005</v>
      </c>
      <c r="D62" s="12">
        <v>-9145.3150000000005</v>
      </c>
      <c r="E62" s="12">
        <v>-18990</v>
      </c>
      <c r="F62" s="12">
        <v>-14598.115</v>
      </c>
      <c r="G62" s="12">
        <v>-15799</v>
      </c>
      <c r="H62" s="12">
        <v>-7466.6849999999995</v>
      </c>
      <c r="I62" s="12">
        <v>-28205</v>
      </c>
    </row>
    <row r="63" spans="1:10" x14ac:dyDescent="0.2">
      <c r="A63" s="22" t="s">
        <v>56</v>
      </c>
      <c r="B63" s="12">
        <f>'[18]CDR 2017'!B53/1000</f>
        <v>-3140.2472799999996</v>
      </c>
      <c r="C63" s="12">
        <v>-1076.366</v>
      </c>
      <c r="D63" s="12">
        <v>-1076.366</v>
      </c>
      <c r="E63" s="12">
        <v>-796</v>
      </c>
      <c r="F63" s="12">
        <f>170.708-154.294</f>
        <v>16.413999999999987</v>
      </c>
      <c r="G63" s="12">
        <v>-804</v>
      </c>
      <c r="H63" s="12">
        <v>0</v>
      </c>
      <c r="I63" s="12">
        <v>77</v>
      </c>
    </row>
    <row r="64" spans="1:10" x14ac:dyDescent="0.2">
      <c r="A64" s="26" t="s">
        <v>57</v>
      </c>
      <c r="B64" s="27">
        <f t="shared" ref="B64:I64" si="14">SUM(B59:B63)</f>
        <v>40841.112170000022</v>
      </c>
      <c r="C64" s="27">
        <v>38359.541000000012</v>
      </c>
      <c r="D64" s="27">
        <f t="shared" si="14"/>
        <v>38359.541000000012</v>
      </c>
      <c r="E64" s="27">
        <f t="shared" si="14"/>
        <v>107944</v>
      </c>
      <c r="F64" s="27">
        <f t="shared" si="14"/>
        <v>37514.193999999989</v>
      </c>
      <c r="G64" s="27">
        <f t="shared" si="14"/>
        <v>73094</v>
      </c>
      <c r="H64" s="27">
        <f t="shared" si="14"/>
        <v>28586.152999999991</v>
      </c>
      <c r="I64" s="27">
        <f t="shared" si="14"/>
        <v>84129</v>
      </c>
    </row>
    <row r="65" spans="1:9" x14ac:dyDescent="0.2">
      <c r="A65" s="22" t="s">
        <v>58</v>
      </c>
      <c r="B65" s="12">
        <f>'[18]CDR 2017'!B55/1000</f>
        <v>12585.65395</v>
      </c>
      <c r="C65" s="12">
        <v>13049.852000000001</v>
      </c>
      <c r="D65" s="12">
        <v>13049.852000000001</v>
      </c>
      <c r="E65" s="12">
        <v>40963</v>
      </c>
      <c r="F65" s="12">
        <v>19028.691999999999</v>
      </c>
      <c r="G65" s="12">
        <v>39320</v>
      </c>
      <c r="H65" s="12">
        <f>28610.87-1</f>
        <v>28609.87</v>
      </c>
      <c r="I65" s="12">
        <v>29774</v>
      </c>
    </row>
    <row r="66" spans="1:9" x14ac:dyDescent="0.2">
      <c r="A66" s="22" t="s">
        <v>59</v>
      </c>
      <c r="B66" s="12">
        <f>'[18]CDR 2017'!B61/1000</f>
        <v>-11345.235070000001</v>
      </c>
      <c r="C66" s="12">
        <v>-13274.495000000001</v>
      </c>
      <c r="D66" s="12">
        <v>-13274.495000000001</v>
      </c>
      <c r="E66" s="12">
        <v>-34754</v>
      </c>
      <c r="F66" s="12">
        <v>-17323.667000000001</v>
      </c>
      <c r="G66" s="12">
        <v>-45454</v>
      </c>
      <c r="H66" s="12">
        <v>-25418</v>
      </c>
      <c r="I66" s="12">
        <v>-56073</v>
      </c>
    </row>
    <row r="67" spans="1:9" x14ac:dyDescent="0.2">
      <c r="A67" s="22" t="s">
        <v>60</v>
      </c>
      <c r="B67" s="12">
        <f>'[18]CDR 2017'!B71/1000</f>
        <v>-491.61295000000001</v>
      </c>
      <c r="C67" s="12">
        <v>-824.85500000000002</v>
      </c>
      <c r="D67" s="12">
        <v>-824.85500000000002</v>
      </c>
      <c r="E67" s="12">
        <v>-747</v>
      </c>
      <c r="F67" s="12">
        <v>-25.940999999999999</v>
      </c>
      <c r="G67" s="12">
        <v>-3021</v>
      </c>
      <c r="H67" s="12">
        <v>-787.68499999999995</v>
      </c>
      <c r="I67" s="12">
        <v>-2085</v>
      </c>
    </row>
    <row r="68" spans="1:9" x14ac:dyDescent="0.2">
      <c r="A68" s="22" t="s">
        <v>61</v>
      </c>
      <c r="B68" s="12">
        <f>'[18]CDR 2017'!B76/1000</f>
        <v>24667.190989999999</v>
      </c>
      <c r="C68" s="12">
        <v>-714.02300000000002</v>
      </c>
      <c r="D68" s="12">
        <v>-714.02300000000002</v>
      </c>
      <c r="E68" s="12">
        <v>-7118</v>
      </c>
      <c r="F68" s="12">
        <v>19586.173999999999</v>
      </c>
      <c r="G68" s="12">
        <v>-116714</v>
      </c>
      <c r="H68" s="12">
        <v>-94790.881999999998</v>
      </c>
      <c r="I68" s="12">
        <v>856</v>
      </c>
    </row>
    <row r="69" spans="1:9" x14ac:dyDescent="0.2">
      <c r="A69" s="26" t="s">
        <v>62</v>
      </c>
      <c r="B69" s="27">
        <f t="shared" ref="B69:I69" si="15">SUM(B65:B68)</f>
        <v>25415.996919999998</v>
      </c>
      <c r="C69" s="27">
        <v>-1763.5210000000002</v>
      </c>
      <c r="D69" s="27">
        <f t="shared" si="15"/>
        <v>-1763.5210000000002</v>
      </c>
      <c r="E69" s="27">
        <f t="shared" si="15"/>
        <v>-1656</v>
      </c>
      <c r="F69" s="27">
        <f t="shared" si="15"/>
        <v>21265.257999999998</v>
      </c>
      <c r="G69" s="27">
        <f t="shared" si="15"/>
        <v>-125869</v>
      </c>
      <c r="H69" s="27">
        <f t="shared" si="15"/>
        <v>-92386.697</v>
      </c>
      <c r="I69" s="27">
        <f t="shared" si="15"/>
        <v>-27528</v>
      </c>
    </row>
    <row r="70" spans="1:9" x14ac:dyDescent="0.2">
      <c r="A70" s="26" t="s">
        <v>63</v>
      </c>
      <c r="B70" s="27">
        <f t="shared" ref="B70:I70" si="16">B64+B69</f>
        <v>66257.109090000013</v>
      </c>
      <c r="C70" s="27">
        <v>36596.020000000011</v>
      </c>
      <c r="D70" s="27">
        <f t="shared" si="16"/>
        <v>36596.020000000011</v>
      </c>
      <c r="E70" s="27">
        <f t="shared" si="16"/>
        <v>106288</v>
      </c>
      <c r="F70" s="27">
        <f t="shared" si="16"/>
        <v>58779.45199999999</v>
      </c>
      <c r="G70" s="27">
        <f t="shared" si="16"/>
        <v>-52775</v>
      </c>
      <c r="H70" s="27">
        <f t="shared" si="16"/>
        <v>-63800.544000000009</v>
      </c>
      <c r="I70" s="27">
        <f t="shared" si="16"/>
        <v>56601</v>
      </c>
    </row>
    <row r="71" spans="1:9" x14ac:dyDescent="0.2">
      <c r="A71" s="22" t="s">
        <v>64</v>
      </c>
      <c r="B71" s="12">
        <f>'[18]CDR 2017'!B84/1000</f>
        <v>-1534.20703</v>
      </c>
      <c r="C71" s="12">
        <v>-2194.4279999999999</v>
      </c>
      <c r="D71" s="12">
        <v>-2194.4279999999999</v>
      </c>
      <c r="E71" s="12">
        <v>-2687</v>
      </c>
      <c r="F71" s="12">
        <v>-1898.855</v>
      </c>
      <c r="G71" s="12">
        <v>-864</v>
      </c>
      <c r="H71" s="12">
        <v>493.95100000000002</v>
      </c>
      <c r="I71" s="12">
        <v>579</v>
      </c>
    </row>
    <row r="72" spans="1:9" x14ac:dyDescent="0.2">
      <c r="A72" s="22" t="s">
        <v>65</v>
      </c>
      <c r="B72" s="12"/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</row>
    <row r="73" spans="1:9" ht="13.5" thickBot="1" x14ac:dyDescent="0.25">
      <c r="A73" s="30" t="s">
        <v>66</v>
      </c>
      <c r="B73" s="10">
        <f t="shared" ref="B73:I73" si="17">B71+B72</f>
        <v>-1534.20703</v>
      </c>
      <c r="C73" s="10">
        <v>-2194.4279999999999</v>
      </c>
      <c r="D73" s="10">
        <f t="shared" si="17"/>
        <v>-2194.4279999999999</v>
      </c>
      <c r="E73" s="10">
        <f t="shared" si="17"/>
        <v>-2687</v>
      </c>
      <c r="F73" s="10">
        <f t="shared" si="17"/>
        <v>-1898.855</v>
      </c>
      <c r="G73" s="10">
        <f t="shared" si="17"/>
        <v>-864</v>
      </c>
      <c r="H73" s="10">
        <f t="shared" si="17"/>
        <v>493.95100000000002</v>
      </c>
      <c r="I73" s="10">
        <f t="shared" si="17"/>
        <v>579</v>
      </c>
    </row>
    <row r="74" spans="1:9" ht="13.5" thickBot="1" x14ac:dyDescent="0.25">
      <c r="A74" s="31" t="s">
        <v>67</v>
      </c>
      <c r="B74" s="15">
        <f t="shared" ref="B74:I74" si="18">B70+B73</f>
        <v>64722.902060000015</v>
      </c>
      <c r="C74" s="15">
        <v>34401.592000000011</v>
      </c>
      <c r="D74" s="15">
        <f t="shared" si="18"/>
        <v>34401.592000000011</v>
      </c>
      <c r="E74" s="15">
        <f t="shared" si="18"/>
        <v>103601</v>
      </c>
      <c r="F74" s="15">
        <f t="shared" si="18"/>
        <v>56880.596999999987</v>
      </c>
      <c r="G74" s="15">
        <f t="shared" si="18"/>
        <v>-53639</v>
      </c>
      <c r="H74" s="15">
        <f t="shared" si="18"/>
        <v>-63306.593000000008</v>
      </c>
      <c r="I74" s="15">
        <f t="shared" si="18"/>
        <v>57180</v>
      </c>
    </row>
  </sheetData>
  <pageMargins left="0.74803149606299213" right="0.43307086614173229" top="0.74803149606299213" bottom="0.6692913385826772" header="0.51181102362204722" footer="0.51181102362204722"/>
  <pageSetup paperSize="9" scale="79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</vt:lpstr>
      <vt:lpstr>nl!Print_Area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pminet</dc:creator>
  <cp:lastModifiedBy>egrauls</cp:lastModifiedBy>
  <dcterms:created xsi:type="dcterms:W3CDTF">2018-07-20T09:24:50Z</dcterms:created>
  <dcterms:modified xsi:type="dcterms:W3CDTF">2018-07-20T14:08:32Z</dcterms:modified>
</cp:coreProperties>
</file>